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bel\sefaz\"/>
    </mc:Choice>
  </mc:AlternateContent>
  <bookViews>
    <workbookView xWindow="0" yWindow="0" windowWidth="19200" windowHeight="8440"/>
  </bookViews>
  <sheets>
    <sheet name="DIFAL-JAN.24" sheetId="1" r:id="rId1"/>
  </sheets>
  <definedNames>
    <definedName name="_AMO_UniqueIdentifier" hidden="1">"'0169198b-8bae-4ed2-9b92-4f3e083b25bd'"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M18" i="1" s="1"/>
  <c r="G18" i="1"/>
  <c r="F18" i="1"/>
  <c r="H18" i="1" s="1"/>
  <c r="J17" i="1"/>
  <c r="M17" i="1" s="1"/>
  <c r="G17" i="1"/>
  <c r="F17" i="1"/>
  <c r="H17" i="1" s="1"/>
  <c r="G15" i="1"/>
  <c r="E15" i="1"/>
  <c r="M15" i="1" s="1"/>
  <c r="M14" i="1"/>
  <c r="G14" i="1"/>
  <c r="E14" i="1"/>
  <c r="F14" i="1" s="1"/>
  <c r="H14" i="1" s="1"/>
  <c r="L14" i="1" s="1"/>
  <c r="N14" i="1" s="1"/>
  <c r="M13" i="1"/>
  <c r="G13" i="1"/>
  <c r="E13" i="1"/>
  <c r="F13" i="1" s="1"/>
  <c r="H13" i="1" s="1"/>
  <c r="M12" i="1"/>
  <c r="G12" i="1"/>
  <c r="E12" i="1"/>
  <c r="F12" i="1" s="1"/>
  <c r="H12" i="1" s="1"/>
  <c r="G11" i="1"/>
  <c r="E11" i="1"/>
  <c r="M11" i="1" s="1"/>
  <c r="G10" i="1"/>
  <c r="F10" i="1"/>
  <c r="H10" i="1" s="1"/>
  <c r="E10" i="1"/>
  <c r="M10" i="1" s="1"/>
  <c r="M9" i="1"/>
  <c r="G9" i="1"/>
  <c r="H9" i="1" s="1"/>
  <c r="F9" i="1"/>
  <c r="E9" i="1"/>
  <c r="M8" i="1"/>
  <c r="G8" i="1"/>
  <c r="E8" i="1"/>
  <c r="F8" i="1" s="1"/>
  <c r="H8" i="1" s="1"/>
  <c r="M7" i="1"/>
  <c r="G7" i="1"/>
  <c r="E7" i="1"/>
  <c r="F7" i="1" s="1"/>
  <c r="H7" i="1" s="1"/>
  <c r="M6" i="1"/>
  <c r="G6" i="1"/>
  <c r="E6" i="1"/>
  <c r="F6" i="1" s="1"/>
  <c r="H6" i="1" s="1"/>
  <c r="I9" i="1" l="1"/>
  <c r="J9" i="1" s="1"/>
  <c r="L9" i="1" s="1"/>
  <c r="N9" i="1" s="1"/>
  <c r="I13" i="1"/>
  <c r="J13" i="1" s="1"/>
  <c r="L13" i="1" s="1"/>
  <c r="N13" i="1" s="1"/>
  <c r="I10" i="1"/>
  <c r="J10" i="1" s="1"/>
  <c r="L10" i="1" s="1"/>
  <c r="N10" i="1" s="1"/>
  <c r="I7" i="1"/>
  <c r="J7" i="1" s="1"/>
  <c r="L7" i="1" s="1"/>
  <c r="N7" i="1" s="1"/>
  <c r="I17" i="1"/>
  <c r="L17" i="1"/>
  <c r="N17" i="1" s="1"/>
  <c r="I8" i="1"/>
  <c r="J8" i="1" s="1"/>
  <c r="L8" i="1" s="1"/>
  <c r="N8" i="1" s="1"/>
  <c r="I6" i="1"/>
  <c r="J6" i="1" s="1"/>
  <c r="L6" i="1" s="1"/>
  <c r="N6" i="1" s="1"/>
  <c r="L18" i="1"/>
  <c r="N18" i="1" s="1"/>
  <c r="I18" i="1"/>
  <c r="I12" i="1"/>
  <c r="J12" i="1"/>
  <c r="L12" i="1" s="1"/>
  <c r="N12" i="1" s="1"/>
  <c r="F11" i="1"/>
  <c r="H11" i="1" s="1"/>
  <c r="F15" i="1"/>
  <c r="H15" i="1" s="1"/>
  <c r="L15" i="1" s="1"/>
  <c r="N15" i="1" s="1"/>
  <c r="I11" i="1" l="1"/>
  <c r="J11" i="1" s="1"/>
  <c r="L11" i="1" s="1"/>
  <c r="N11" i="1" s="1"/>
</calcChain>
</file>

<file path=xl/sharedStrings.xml><?xml version="1.0" encoding="utf-8"?>
<sst xmlns="http://schemas.openxmlformats.org/spreadsheetml/2006/main" count="49" uniqueCount="32">
  <si>
    <t>CONTRIBUINTE - MT</t>
  </si>
  <si>
    <t>REGIÃO DE SAÍDA</t>
  </si>
  <si>
    <t>VALOR DA</t>
  </si>
  <si>
    <t xml:space="preserve">ALQ EFETIVA </t>
  </si>
  <si>
    <t>ICMS ORIGEM</t>
  </si>
  <si>
    <t xml:space="preserve">VALOR OPERAÇÃO - </t>
  </si>
  <si>
    <t>FATOR DE INCLUSÃO</t>
  </si>
  <si>
    <t>BASE DE CÁLCULO</t>
  </si>
  <si>
    <t>REDUÇÃO DE
BASE DE CÁLCULO</t>
  </si>
  <si>
    <t>BASE DE CÁLCULO
REDUZIDA</t>
  </si>
  <si>
    <t>ICMS MT</t>
  </si>
  <si>
    <t>ICMS DIFAL</t>
  </si>
  <si>
    <t>TIPO DE CONVENIO</t>
  </si>
  <si>
    <t>OPERAÇÃO</t>
  </si>
  <si>
    <t>ORIGEM %</t>
  </si>
  <si>
    <t>ICMS</t>
  </si>
  <si>
    <t>MT %</t>
  </si>
  <si>
    <t>A RECOLHER</t>
  </si>
  <si>
    <t>MAQUINAS AGRICOLAS - COVENIO 52/91 - ANEXO 02</t>
  </si>
  <si>
    <t>Estados das Regiões Sul e Sudeste, excluido o Espírito Santo</t>
  </si>
  <si>
    <t>Estados das Regiões Norte, Nordeste e Centro-Oeste ou ao Estado do Espírito Santo</t>
  </si>
  <si>
    <t>MAQUINAS INDUSTRIAIS- COVENIO 52/91 - ANEXO 01</t>
  </si>
  <si>
    <t>Estados das Regiões Sul e Sudeste, excluindo Espírito Santo</t>
  </si>
  <si>
    <t>MAQUINAS INDUSTRIAIS - COVENIO 52/91 - ANEXO 01</t>
  </si>
  <si>
    <t>AQUISIÇÃO DE VEICULOS REDUÇÃO DE BASE DE CÁLCULO ART. 22 E 24</t>
  </si>
  <si>
    <t>Estados das Regiões Sul e Sudeste, exclusive Espírito Santo</t>
  </si>
  <si>
    <t>AQUISIÇÃO POR CONTRIBUINTES: ATIVO: SEM DIREITO A REDUÇÃO</t>
  </si>
  <si>
    <t>SEM BASE DE CÁLCULO</t>
  </si>
  <si>
    <t>ALIQUOTA DE ORIGEM</t>
  </si>
  <si>
    <t>VALOR DO ICS DE ORIGEM</t>
  </si>
  <si>
    <t>VALOR O ICMS DE ORIGEM</t>
  </si>
  <si>
    <t>AQUISIÇÃO POR CONTRIBUINTES: ATIVO: QUANDO NÃO EXISTE BASE DE CÁLCULO NA ORIGEM E NEM BENEFICIO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</si>
</sst>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000"/>
    <numFmt numFmtId="165" formatCode="_-&quot;R$&quot;\ * #,##0.0000_-;\-&quot;R$&quot;\ * #,##0.00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wrapText="1"/>
    </xf>
    <xf numFmtId="44" fontId="0" fillId="0" borderId="0" xfId="1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 wrapText="1"/>
    </xf>
    <xf numFmtId="0" fontId="5" fillId="0" borderId="1" xfId="0" quotePrefix="1" applyFont="1" applyBorder="1" applyAlignment="1">
      <alignment horizontal="left" wrapText="1"/>
    </xf>
    <xf numFmtId="44" fontId="2" fillId="4" borderId="1" xfId="0" applyNumberFormat="1" applyFont="1" applyFill="1" applyBorder="1"/>
    <xf numFmtId="10" fontId="2" fillId="4" borderId="1" xfId="0" applyNumberFormat="1" applyFont="1" applyFill="1" applyBorder="1" applyAlignment="1">
      <alignment horizontal="center"/>
    </xf>
    <xf numFmtId="44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0" fontId="5" fillId="0" borderId="1" xfId="0" applyFont="1" applyBorder="1" applyAlignment="1">
      <alignment wrapText="1"/>
    </xf>
    <xf numFmtId="44" fontId="4" fillId="3" borderId="1" xfId="0" applyNumberFormat="1" applyFont="1" applyFill="1" applyBorder="1"/>
    <xf numFmtId="44" fontId="6" fillId="3" borderId="1" xfId="0" applyNumberFormat="1" applyFont="1" applyFill="1" applyBorder="1"/>
    <xf numFmtId="0" fontId="0" fillId="0" borderId="1" xfId="0" applyBorder="1" applyAlignment="1">
      <alignment horizontal="left" wrapText="1"/>
    </xf>
    <xf numFmtId="0" fontId="2" fillId="5" borderId="1" xfId="0" quotePrefix="1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44" fontId="2" fillId="5" borderId="1" xfId="0" applyNumberFormat="1" applyFont="1" applyFill="1" applyBorder="1"/>
    <xf numFmtId="10" fontId="2" fillId="5" borderId="1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5" borderId="0" xfId="0" applyFont="1" applyFill="1"/>
    <xf numFmtId="44" fontId="2" fillId="5" borderId="0" xfId="1" applyFont="1" applyFill="1"/>
    <xf numFmtId="44" fontId="2" fillId="2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/>
    <xf numFmtId="0" fontId="0" fillId="0" borderId="0" xfId="0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4" zoomScale="70" zoomScaleNormal="70" workbookViewId="0">
      <selection activeCell="D13" sqref="D13"/>
    </sheetView>
  </sheetViews>
  <sheetFormatPr defaultRowHeight="14.5" x14ac:dyDescent="0.35"/>
  <cols>
    <col min="1" max="1" width="21.81640625" bestFit="1" customWidth="1"/>
    <col min="2" max="2" width="14.7265625" style="41" customWidth="1"/>
    <col min="3" max="3" width="18.54296875" customWidth="1"/>
    <col min="4" max="4" width="15.81640625" customWidth="1"/>
    <col min="5" max="5" width="16.26953125" customWidth="1"/>
    <col min="6" max="7" width="18.7265625" customWidth="1"/>
    <col min="8" max="10" width="19" customWidth="1"/>
    <col min="11" max="11" width="17.1796875" customWidth="1"/>
    <col min="12" max="13" width="17" customWidth="1"/>
    <col min="14" max="14" width="18.1796875" customWidth="1"/>
    <col min="15" max="15" width="10.54296875" bestFit="1" customWidth="1"/>
    <col min="16" max="16" width="9.54296875" bestFit="1" customWidth="1"/>
    <col min="17" max="17" width="13.26953125" style="2" bestFit="1" customWidth="1"/>
  </cols>
  <sheetData>
    <row r="1" spans="1:17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7" x14ac:dyDescent="0.3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35">
      <c r="B3" s="3"/>
      <c r="C3" s="4"/>
      <c r="D3" s="4"/>
      <c r="E3" s="5"/>
      <c r="F3" s="5"/>
      <c r="G3" s="5"/>
    </row>
    <row r="4" spans="1:17" x14ac:dyDescent="0.35">
      <c r="A4" s="6"/>
      <c r="B4" s="7" t="s">
        <v>1</v>
      </c>
      <c r="C4" s="8" t="s">
        <v>2</v>
      </c>
      <c r="D4" s="9" t="s">
        <v>3</v>
      </c>
      <c r="E4" s="10" t="s">
        <v>4</v>
      </c>
      <c r="F4" s="11" t="s">
        <v>5</v>
      </c>
      <c r="G4" s="12" t="s">
        <v>6</v>
      </c>
      <c r="H4" s="13" t="s">
        <v>7</v>
      </c>
      <c r="I4" s="14" t="s">
        <v>8</v>
      </c>
      <c r="J4" s="14" t="s">
        <v>9</v>
      </c>
      <c r="K4" s="15" t="s">
        <v>3</v>
      </c>
      <c r="L4" s="13" t="s">
        <v>10</v>
      </c>
      <c r="M4" s="13" t="s">
        <v>4</v>
      </c>
      <c r="N4" s="16" t="s">
        <v>11</v>
      </c>
    </row>
    <row r="5" spans="1:17" x14ac:dyDescent="0.35">
      <c r="A5" s="6" t="s">
        <v>12</v>
      </c>
      <c r="B5" s="14"/>
      <c r="C5" s="8" t="s">
        <v>13</v>
      </c>
      <c r="D5" s="15" t="s">
        <v>14</v>
      </c>
      <c r="E5" s="10"/>
      <c r="F5" s="17" t="s">
        <v>4</v>
      </c>
      <c r="G5" s="12" t="s">
        <v>15</v>
      </c>
      <c r="H5" s="13"/>
      <c r="I5" s="13"/>
      <c r="J5" s="13"/>
      <c r="K5" s="15" t="s">
        <v>16</v>
      </c>
      <c r="L5" s="13"/>
      <c r="M5" s="13"/>
      <c r="N5" s="16" t="s">
        <v>17</v>
      </c>
    </row>
    <row r="6" spans="1:17" ht="63.5" x14ac:dyDescent="0.35">
      <c r="A6" s="18" t="s">
        <v>18</v>
      </c>
      <c r="B6" s="19" t="s">
        <v>19</v>
      </c>
      <c r="C6" s="20">
        <v>1000</v>
      </c>
      <c r="D6" s="21">
        <v>4.1000000000000002E-2</v>
      </c>
      <c r="E6" s="22">
        <f>C6*D6</f>
        <v>41</v>
      </c>
      <c r="F6" s="22">
        <f>C6-E6</f>
        <v>959</v>
      </c>
      <c r="G6" s="23">
        <f>(100-K6)/100</f>
        <v>0.83</v>
      </c>
      <c r="H6" s="22">
        <f>F6/G6</f>
        <v>1155.4216867469879</v>
      </c>
      <c r="I6" s="22">
        <f>H6*(100%-32.95%)</f>
        <v>774.71024096385543</v>
      </c>
      <c r="J6" s="22">
        <f t="shared" ref="J6:J11" si="0">H6-I6</f>
        <v>380.71144578313249</v>
      </c>
      <c r="K6" s="24">
        <v>17</v>
      </c>
      <c r="L6" s="22">
        <f t="shared" ref="L6:L11" si="1">J6*K6/100</f>
        <v>64.720945783132521</v>
      </c>
      <c r="M6" s="22">
        <f t="shared" ref="M6:M15" si="2">E6+0</f>
        <v>41</v>
      </c>
      <c r="N6" s="25">
        <f>L6-M6</f>
        <v>23.720945783132521</v>
      </c>
    </row>
    <row r="7" spans="1:17" ht="76" x14ac:dyDescent="0.35">
      <c r="A7" s="18" t="s">
        <v>18</v>
      </c>
      <c r="B7" s="26" t="s">
        <v>20</v>
      </c>
      <c r="C7" s="20">
        <v>1000</v>
      </c>
      <c r="D7" s="21">
        <v>7.0000000000000007E-2</v>
      </c>
      <c r="E7" s="22">
        <f t="shared" ref="E7:E15" si="3">C7*D7</f>
        <v>70</v>
      </c>
      <c r="F7" s="22">
        <f t="shared" ref="F7:F15" si="4">C7-E7</f>
        <v>930</v>
      </c>
      <c r="G7" s="23">
        <f t="shared" ref="G7:G15" si="5">(100-K7)/100</f>
        <v>0.83</v>
      </c>
      <c r="H7" s="22">
        <f t="shared" ref="H7:H15" si="6">F7/G7</f>
        <v>1120.4819277108434</v>
      </c>
      <c r="I7" s="22">
        <f>H7*(100%-32.95%)</f>
        <v>751.2831325301205</v>
      </c>
      <c r="J7" s="22">
        <f t="shared" si="0"/>
        <v>369.19879518072287</v>
      </c>
      <c r="K7" s="24">
        <v>17</v>
      </c>
      <c r="L7" s="22">
        <f t="shared" si="1"/>
        <v>62.763795180722894</v>
      </c>
      <c r="M7" s="22">
        <f t="shared" si="2"/>
        <v>70</v>
      </c>
      <c r="N7" s="27">
        <f t="shared" ref="N7:N15" si="7">L7-M7</f>
        <v>-7.2362048192771056</v>
      </c>
    </row>
    <row r="8" spans="1:17" ht="76" x14ac:dyDescent="0.35">
      <c r="A8" s="18" t="s">
        <v>18</v>
      </c>
      <c r="B8" s="26" t="s">
        <v>20</v>
      </c>
      <c r="C8" s="20">
        <v>1000</v>
      </c>
      <c r="D8" s="21">
        <v>0.04</v>
      </c>
      <c r="E8" s="22">
        <f t="shared" si="3"/>
        <v>40</v>
      </c>
      <c r="F8" s="22">
        <f t="shared" si="4"/>
        <v>960</v>
      </c>
      <c r="G8" s="23">
        <f t="shared" si="5"/>
        <v>0.83</v>
      </c>
      <c r="H8" s="22">
        <f t="shared" si="6"/>
        <v>1156.6265060240964</v>
      </c>
      <c r="I8" s="22">
        <f>H8*(100%-32.95%)</f>
        <v>775.51807228915663</v>
      </c>
      <c r="J8" s="22">
        <f t="shared" si="0"/>
        <v>381.10843373493981</v>
      </c>
      <c r="K8" s="24">
        <v>17</v>
      </c>
      <c r="L8" s="22">
        <f t="shared" si="1"/>
        <v>64.788433734939773</v>
      </c>
      <c r="M8" s="22">
        <f t="shared" si="2"/>
        <v>40</v>
      </c>
      <c r="N8" s="28">
        <f t="shared" si="7"/>
        <v>24.788433734939773</v>
      </c>
    </row>
    <row r="9" spans="1:17" ht="63.5" x14ac:dyDescent="0.35">
      <c r="A9" s="18" t="s">
        <v>21</v>
      </c>
      <c r="B9" s="19" t="s">
        <v>22</v>
      </c>
      <c r="C9" s="20">
        <v>1000</v>
      </c>
      <c r="D9" s="21">
        <v>5.1400000000000001E-2</v>
      </c>
      <c r="E9" s="22">
        <f t="shared" si="3"/>
        <v>51.4</v>
      </c>
      <c r="F9" s="22">
        <f t="shared" si="4"/>
        <v>948.6</v>
      </c>
      <c r="G9" s="23">
        <f t="shared" si="5"/>
        <v>0.83</v>
      </c>
      <c r="H9" s="22">
        <f t="shared" si="6"/>
        <v>1142.8915662650604</v>
      </c>
      <c r="I9" s="22">
        <f>H9*(100%-51.77%)</f>
        <v>551.21660240963854</v>
      </c>
      <c r="J9" s="22">
        <f t="shared" si="0"/>
        <v>591.67496385542188</v>
      </c>
      <c r="K9" s="24">
        <v>17</v>
      </c>
      <c r="L9" s="22">
        <f t="shared" si="1"/>
        <v>100.58474385542171</v>
      </c>
      <c r="M9" s="22">
        <f t="shared" si="2"/>
        <v>51.4</v>
      </c>
      <c r="N9" s="25">
        <f t="shared" si="7"/>
        <v>49.184743855421708</v>
      </c>
    </row>
    <row r="10" spans="1:17" ht="76" x14ac:dyDescent="0.35">
      <c r="A10" s="18" t="s">
        <v>23</v>
      </c>
      <c r="B10" s="26" t="s">
        <v>20</v>
      </c>
      <c r="C10" s="20">
        <v>1000</v>
      </c>
      <c r="D10" s="21">
        <v>8.7999999999999995E-2</v>
      </c>
      <c r="E10" s="22">
        <f t="shared" si="3"/>
        <v>88</v>
      </c>
      <c r="F10" s="22">
        <f t="shared" si="4"/>
        <v>912</v>
      </c>
      <c r="G10" s="23">
        <f t="shared" si="5"/>
        <v>0.83</v>
      </c>
      <c r="H10" s="22">
        <f t="shared" si="6"/>
        <v>1098.7951807228917</v>
      </c>
      <c r="I10" s="22">
        <f>H10*(100%-51.77%)</f>
        <v>529.94891566265062</v>
      </c>
      <c r="J10" s="22">
        <f t="shared" si="0"/>
        <v>568.84626506024108</v>
      </c>
      <c r="K10" s="24">
        <v>17</v>
      </c>
      <c r="L10" s="22">
        <f t="shared" si="1"/>
        <v>96.703865060240986</v>
      </c>
      <c r="M10" s="22">
        <f t="shared" si="2"/>
        <v>88</v>
      </c>
      <c r="N10" s="25">
        <f>L10-M10</f>
        <v>8.7038650602409859</v>
      </c>
    </row>
    <row r="11" spans="1:17" ht="76" x14ac:dyDescent="0.35">
      <c r="A11" s="18" t="s">
        <v>23</v>
      </c>
      <c r="B11" s="26" t="s">
        <v>20</v>
      </c>
      <c r="C11" s="20">
        <v>1000</v>
      </c>
      <c r="D11" s="21">
        <v>0.04</v>
      </c>
      <c r="E11" s="22">
        <f t="shared" si="3"/>
        <v>40</v>
      </c>
      <c r="F11" s="22">
        <f t="shared" si="4"/>
        <v>960</v>
      </c>
      <c r="G11" s="23">
        <f t="shared" si="5"/>
        <v>0.83</v>
      </c>
      <c r="H11" s="22">
        <f t="shared" si="6"/>
        <v>1156.6265060240964</v>
      </c>
      <c r="I11" s="22">
        <f>H11*(100%-51.77%)</f>
        <v>557.84096385542171</v>
      </c>
      <c r="J11" s="22">
        <f t="shared" si="0"/>
        <v>598.78554216867474</v>
      </c>
      <c r="K11" s="24">
        <v>17</v>
      </c>
      <c r="L11" s="22">
        <f t="shared" si="1"/>
        <v>101.7935421686747</v>
      </c>
      <c r="M11" s="22">
        <f t="shared" si="2"/>
        <v>40</v>
      </c>
      <c r="N11" s="25">
        <f>L11-M11</f>
        <v>61.793542168674705</v>
      </c>
    </row>
    <row r="12" spans="1:17" ht="63.5" x14ac:dyDescent="0.35">
      <c r="A12" s="29" t="s">
        <v>24</v>
      </c>
      <c r="B12" s="19" t="s">
        <v>25</v>
      </c>
      <c r="C12" s="20">
        <v>1000</v>
      </c>
      <c r="D12" s="21">
        <v>7.0000000000000007E-2</v>
      </c>
      <c r="E12" s="22">
        <f t="shared" si="3"/>
        <v>70</v>
      </c>
      <c r="F12" s="22">
        <f t="shared" si="4"/>
        <v>930</v>
      </c>
      <c r="G12" s="23">
        <f t="shared" si="5"/>
        <v>0.83</v>
      </c>
      <c r="H12" s="22">
        <f t="shared" si="6"/>
        <v>1120.4819277108434</v>
      </c>
      <c r="I12" s="22">
        <f>H12*(100%-70.59%)</f>
        <v>329.53373493975892</v>
      </c>
      <c r="J12" s="22">
        <f>H12-I12</f>
        <v>790.94819277108445</v>
      </c>
      <c r="K12" s="24">
        <v>17</v>
      </c>
      <c r="L12" s="22">
        <f>J12*K12/100</f>
        <v>134.46119277108434</v>
      </c>
      <c r="M12" s="22">
        <f t="shared" si="2"/>
        <v>70</v>
      </c>
      <c r="N12" s="25">
        <f t="shared" si="7"/>
        <v>64.461192771084342</v>
      </c>
    </row>
    <row r="13" spans="1:17" ht="76" x14ac:dyDescent="0.35">
      <c r="A13" s="29" t="s">
        <v>24</v>
      </c>
      <c r="B13" s="26" t="s">
        <v>20</v>
      </c>
      <c r="C13" s="20">
        <v>1000</v>
      </c>
      <c r="D13" s="21">
        <v>0.12</v>
      </c>
      <c r="E13" s="22">
        <f t="shared" si="3"/>
        <v>120</v>
      </c>
      <c r="F13" s="22">
        <f t="shared" si="4"/>
        <v>880</v>
      </c>
      <c r="G13" s="23">
        <f t="shared" si="5"/>
        <v>0.83</v>
      </c>
      <c r="H13" s="22">
        <f t="shared" si="6"/>
        <v>1060.2409638554218</v>
      </c>
      <c r="I13" s="22">
        <f>H13*(100%-70.59%)</f>
        <v>311.81686746987947</v>
      </c>
      <c r="J13" s="22">
        <f>H13-I13</f>
        <v>748.42409638554227</v>
      </c>
      <c r="K13" s="24">
        <v>17</v>
      </c>
      <c r="L13" s="22">
        <f>J13*K13/100</f>
        <v>127.23209638554219</v>
      </c>
      <c r="M13" s="22">
        <f t="shared" si="2"/>
        <v>120</v>
      </c>
      <c r="N13" s="25">
        <f t="shared" si="7"/>
        <v>7.2320963855421923</v>
      </c>
    </row>
    <row r="14" spans="1:17" ht="63.5" x14ac:dyDescent="0.35">
      <c r="A14" s="18" t="s">
        <v>26</v>
      </c>
      <c r="B14" s="26" t="s">
        <v>25</v>
      </c>
      <c r="C14" s="20">
        <v>1000</v>
      </c>
      <c r="D14" s="21">
        <v>7.0000000000000007E-2</v>
      </c>
      <c r="E14" s="22">
        <f t="shared" si="3"/>
        <v>70</v>
      </c>
      <c r="F14" s="22">
        <f t="shared" si="4"/>
        <v>930</v>
      </c>
      <c r="G14" s="23">
        <f t="shared" si="5"/>
        <v>0.83</v>
      </c>
      <c r="H14" s="22">
        <f t="shared" si="6"/>
        <v>1120.4819277108434</v>
      </c>
      <c r="I14" s="22"/>
      <c r="J14" s="22"/>
      <c r="K14" s="24">
        <v>17</v>
      </c>
      <c r="L14" s="22">
        <f>H14*K14/100</f>
        <v>190.48192771084337</v>
      </c>
      <c r="M14" s="22">
        <f t="shared" si="2"/>
        <v>70</v>
      </c>
      <c r="N14" s="25">
        <f t="shared" si="7"/>
        <v>120.48192771084337</v>
      </c>
    </row>
    <row r="15" spans="1:17" ht="76" x14ac:dyDescent="0.35">
      <c r="A15" s="18" t="s">
        <v>26</v>
      </c>
      <c r="B15" s="26" t="s">
        <v>20</v>
      </c>
      <c r="C15" s="20">
        <v>1000</v>
      </c>
      <c r="D15" s="21">
        <v>0.12</v>
      </c>
      <c r="E15" s="22">
        <f t="shared" si="3"/>
        <v>120</v>
      </c>
      <c r="F15" s="22">
        <f t="shared" si="4"/>
        <v>880</v>
      </c>
      <c r="G15" s="23">
        <f t="shared" si="5"/>
        <v>0.83</v>
      </c>
      <c r="H15" s="22">
        <f t="shared" si="6"/>
        <v>1060.2409638554218</v>
      </c>
      <c r="I15" s="22"/>
      <c r="J15" s="22"/>
      <c r="K15" s="24">
        <v>17</v>
      </c>
      <c r="L15" s="22">
        <f t="shared" ref="L15" si="8">H15*K15/100</f>
        <v>180.24096385542171</v>
      </c>
      <c r="M15" s="22">
        <f t="shared" si="2"/>
        <v>120</v>
      </c>
      <c r="N15" s="25">
        <f t="shared" si="7"/>
        <v>60.240963855421711</v>
      </c>
    </row>
    <row r="16" spans="1:17" s="37" customFormat="1" ht="29" x14ac:dyDescent="0.35">
      <c r="A16" s="30"/>
      <c r="B16" s="31"/>
      <c r="C16" s="32"/>
      <c r="D16" s="33"/>
      <c r="E16" s="34" t="s">
        <v>27</v>
      </c>
      <c r="F16" s="32"/>
      <c r="G16" s="35"/>
      <c r="H16" s="32"/>
      <c r="I16" s="34" t="s">
        <v>28</v>
      </c>
      <c r="J16" s="34" t="s">
        <v>29</v>
      </c>
      <c r="K16" s="36"/>
      <c r="L16" s="32"/>
      <c r="M16" s="34" t="s">
        <v>30</v>
      </c>
      <c r="N16" s="32"/>
      <c r="Q16" s="38"/>
    </row>
    <row r="17" spans="1:14" ht="87" x14ac:dyDescent="0.35">
      <c r="A17" s="18" t="s">
        <v>31</v>
      </c>
      <c r="B17" s="26" t="s">
        <v>25</v>
      </c>
      <c r="C17" s="20">
        <v>1000</v>
      </c>
      <c r="D17" s="21">
        <v>7.0000000000000007E-2</v>
      </c>
      <c r="E17" s="22"/>
      <c r="F17" s="22">
        <f t="shared" ref="F17:F18" si="9">C17-E17</f>
        <v>1000</v>
      </c>
      <c r="G17" s="23">
        <f>(100-K17)/100</f>
        <v>0.83</v>
      </c>
      <c r="H17" s="22">
        <f>ROUNDUP(F17/G17,2)</f>
        <v>1204.82</v>
      </c>
      <c r="I17" s="22">
        <f>ROUNDUP(H17*K17/100,2)</f>
        <v>204.82</v>
      </c>
      <c r="J17" s="39">
        <f>ROUNDUP(C17/(1-D17),2)</f>
        <v>1075.27</v>
      </c>
      <c r="K17" s="24">
        <v>17</v>
      </c>
      <c r="L17" s="22">
        <f>ROUNDUP(H17*K17/100,2)</f>
        <v>204.82</v>
      </c>
      <c r="M17" s="22">
        <f>ROUNDDOWN(J17*D17,2)</f>
        <v>75.260000000000005</v>
      </c>
      <c r="N17" s="40">
        <f t="shared" ref="N17:N18" si="10">L17-M17</f>
        <v>129.56</v>
      </c>
    </row>
    <row r="18" spans="1:14" ht="87" x14ac:dyDescent="0.35">
      <c r="A18" s="18" t="s">
        <v>31</v>
      </c>
      <c r="B18" s="26" t="s">
        <v>20</v>
      </c>
      <c r="C18" s="20">
        <v>1000</v>
      </c>
      <c r="D18" s="21">
        <v>0.12</v>
      </c>
      <c r="E18" s="22"/>
      <c r="F18" s="22">
        <f t="shared" si="9"/>
        <v>1000</v>
      </c>
      <c r="G18" s="23">
        <f t="shared" ref="G18" si="11">(100-K18)/100</f>
        <v>0.83</v>
      </c>
      <c r="H18" s="22">
        <f t="shared" ref="H18" si="12">F18/G18</f>
        <v>1204.8192771084339</v>
      </c>
      <c r="I18" s="22">
        <f>ROUNDUP(H18*K18/100,2)</f>
        <v>204.82</v>
      </c>
      <c r="J18" s="39">
        <f>ROUNDUP(C18/(1-D18),2)</f>
        <v>1136.3699999999999</v>
      </c>
      <c r="K18" s="24">
        <v>17</v>
      </c>
      <c r="L18" s="22">
        <f t="shared" ref="L18" si="13">H18*K18/100</f>
        <v>204.81927710843374</v>
      </c>
      <c r="M18" s="22">
        <f>ROUNDDOWN(J18*D18,2)</f>
        <v>136.36000000000001</v>
      </c>
      <c r="N18" s="25">
        <f t="shared" si="10"/>
        <v>68.459277108433724</v>
      </c>
    </row>
  </sheetData>
  <mergeCells count="8">
    <mergeCell ref="L4:L5"/>
    <mergeCell ref="M4:M5"/>
    <mergeCell ref="B1:K2"/>
    <mergeCell ref="B4:B5"/>
    <mergeCell ref="E4:E5"/>
    <mergeCell ref="H4:H5"/>
    <mergeCell ref="I4:I5"/>
    <mergeCell ref="J4:J5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DIFAL-JAN.24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Simões</dc:creator>
  <cp:lastModifiedBy>Abel Simões</cp:lastModifiedBy>
  <dcterms:created xsi:type="dcterms:W3CDTF">2024-04-12T17:57:52Z</dcterms:created>
  <dcterms:modified xsi:type="dcterms:W3CDTF">2024-04-12T17:59:58Z</dcterms:modified>
</cp:coreProperties>
</file>